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66925"/>
  <mc:AlternateContent xmlns:mc="http://schemas.openxmlformats.org/markup-compatibility/2006">
    <mc:Choice Requires="x15">
      <x15ac:absPath xmlns:x15ac="http://schemas.microsoft.com/office/spreadsheetml/2010/11/ac" url="C:\Users\Melanie\Documents\Actualités\"/>
    </mc:Choice>
  </mc:AlternateContent>
  <xr:revisionPtr revIDLastSave="0" documentId="8_{36C5F9B8-C4F3-4265-A63F-F7A9C36580B6}" xr6:coauthVersionLast="45" xr6:coauthVersionMax="45" xr10:uidLastSave="{00000000-0000-0000-0000-000000000000}"/>
  <bookViews>
    <workbookView xWindow="-120" yWindow="-120" windowWidth="29040" windowHeight="15840" activeTab="3" xr2:uid="{00000000-000D-0000-FFFF-FFFF00000000}"/>
  </bookViews>
  <sheets>
    <sheet name="1- écart rémunération" sheetId="5" r:id="rId1"/>
    <sheet name="2- écart augmentations" sheetId="9" r:id="rId2"/>
    <sheet name="3- écart promotions" sheetId="11" r:id="rId3"/>
    <sheet name="4- AI maternité" sheetId="12" r:id="rId4"/>
    <sheet name="5- 10 + hautes rému" sheetId="10" r:id="rId5"/>
    <sheet name="index" sheetId="7" r:id="rId6"/>
    <sheet name="barèmes" sheetId="8" r:id="rId7"/>
  </sheets>
  <definedNames>
    <definedName name="_xlnm.Print_Area" localSheetId="0">'1- écart rémunération'!$A$1:$K$33</definedName>
    <definedName name="_xlnm.Print_Area" localSheetId="1">'2- écart augmentations'!$A$1:$L$18</definedName>
    <definedName name="_xlnm.Print_Area" localSheetId="2">'3- écart promotions'!$A$1:$L$18</definedName>
    <definedName name="_xlnm.Print_Area" localSheetId="3">'4- AI maternité'!$A$1:$M$14</definedName>
    <definedName name="_xlnm.Print_Area" localSheetId="4">'5- 10 + hautes rému'!$A$1:$M$12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5" l="1"/>
  <c r="C28" i="5"/>
  <c r="D28" i="5"/>
  <c r="F10" i="9" l="1"/>
  <c r="F11" i="9"/>
  <c r="D9" i="9" l="1"/>
  <c r="C12" i="12" l="1"/>
  <c r="D12" i="12" s="1"/>
  <c r="D9" i="11"/>
  <c r="E9" i="9"/>
  <c r="F9" i="9"/>
  <c r="E10" i="9"/>
  <c r="E11" i="9"/>
  <c r="E12" i="9"/>
  <c r="F12" i="9"/>
  <c r="D10" i="9"/>
  <c r="D11" i="9"/>
  <c r="D12" i="9"/>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K15" i="5" l="1"/>
  <c r="C13" i="9"/>
  <c r="B13" i="9"/>
  <c r="E13" i="9"/>
  <c r="B9" i="7"/>
  <c r="G11" i="9"/>
  <c r="H11" i="9" s="1"/>
  <c r="G12" i="9"/>
  <c r="H12" i="9" s="1"/>
  <c r="G10" i="9"/>
  <c r="H10" i="9" s="1"/>
  <c r="K13" i="5"/>
  <c r="K27" i="5"/>
  <c r="K14" i="5"/>
  <c r="D8" i="12"/>
  <c r="F12" i="11"/>
  <c r="E12" i="11"/>
  <c r="F11" i="11"/>
  <c r="E11" i="11"/>
  <c r="F10" i="11"/>
  <c r="E10" i="11"/>
  <c r="F9" i="11"/>
  <c r="E9" i="11"/>
  <c r="B7" i="8"/>
  <c r="B8" i="8" s="1"/>
  <c r="B9" i="8" s="1"/>
  <c r="B10" i="8" s="1"/>
  <c r="B11" i="8" s="1"/>
  <c r="B12" i="8" s="1"/>
  <c r="B13" i="8" s="1"/>
  <c r="B14" i="8" s="1"/>
  <c r="B15" i="8" s="1"/>
  <c r="B16" i="8" s="1"/>
  <c r="B17" i="8" s="1"/>
  <c r="B18" i="8" s="1"/>
  <c r="B19" i="8" s="1"/>
  <c r="B20" i="8" s="1"/>
  <c r="B21" i="8" s="1"/>
  <c r="B22" i="8" s="1"/>
  <c r="B23" i="8" s="1"/>
  <c r="B24" i="8" s="1"/>
  <c r="B25" i="8" s="1"/>
  <c r="B26" i="8" s="1"/>
  <c r="C13" i="11" l="1"/>
  <c r="E13" i="11"/>
  <c r="B13" i="11"/>
  <c r="D13" i="9"/>
  <c r="D12" i="11"/>
  <c r="D11" i="11"/>
  <c r="D10" i="11"/>
  <c r="C13" i="12"/>
  <c r="C9" i="7" s="1"/>
  <c r="G10" i="11"/>
  <c r="G12" i="11"/>
  <c r="H12" i="11" s="1"/>
  <c r="G11" i="11"/>
  <c r="H11" i="11" s="1"/>
  <c r="H10" i="11"/>
  <c r="G9" i="11"/>
  <c r="F10" i="7"/>
  <c r="D8" i="10"/>
  <c r="E8" i="10" s="1"/>
  <c r="C11" i="10" s="1"/>
  <c r="E12" i="5"/>
  <c r="F12" i="5" s="1"/>
  <c r="E28" i="5"/>
  <c r="I12" i="5"/>
  <c r="K12" i="5" s="1"/>
  <c r="D11" i="10" l="1"/>
  <c r="D13" i="11"/>
  <c r="C14" i="12"/>
  <c r="D14" i="12" s="1"/>
  <c r="F9" i="7"/>
  <c r="J12" i="5"/>
  <c r="J28" i="5" s="1"/>
  <c r="D32" i="5" s="1"/>
  <c r="I9" i="11"/>
  <c r="H9" i="11"/>
  <c r="H13" i="11" s="1"/>
  <c r="G9" i="9"/>
  <c r="I9" i="9" l="1"/>
  <c r="H9" i="9"/>
  <c r="H13" i="9" s="1"/>
  <c r="C16" i="9" s="1"/>
  <c r="C16" i="11"/>
  <c r="D16" i="11" s="1"/>
  <c r="I10" i="11"/>
  <c r="D9" i="7"/>
  <c r="K23" i="5"/>
  <c r="K24" i="5"/>
  <c r="K25" i="5"/>
  <c r="K19" i="5"/>
  <c r="K20" i="5"/>
  <c r="K16" i="5"/>
  <c r="K18" i="5"/>
  <c r="K26" i="5"/>
  <c r="K17" i="5"/>
  <c r="K22" i="5"/>
  <c r="K21" i="5"/>
  <c r="I12" i="11"/>
  <c r="I11" i="11"/>
  <c r="C12" i="10"/>
  <c r="D10" i="7" s="1"/>
  <c r="C10" i="7"/>
  <c r="E32" i="5" l="1"/>
  <c r="B7" i="7"/>
  <c r="F7" i="7" s="1"/>
  <c r="I11" i="9"/>
  <c r="I13" i="11"/>
  <c r="C17" i="11" s="1"/>
  <c r="B8" i="7"/>
  <c r="F8" i="7" s="1"/>
  <c r="K28" i="5"/>
  <c r="E33" i="5" s="1"/>
  <c r="I12" i="9"/>
  <c r="I10" i="9"/>
  <c r="D17" i="11" l="1"/>
  <c r="I13" i="9"/>
  <c r="D33" i="5"/>
  <c r="D16" i="9"/>
  <c r="D17" i="9" l="1"/>
  <c r="C17" i="9"/>
  <c r="C8" i="7"/>
  <c r="D34" i="5"/>
  <c r="B6" i="7"/>
  <c r="F6" i="7" s="1"/>
  <c r="F11" i="7" s="1"/>
  <c r="D18" i="9" l="1"/>
  <c r="C18" i="9"/>
  <c r="D7" i="7" s="1"/>
  <c r="D18" i="11"/>
  <c r="C18" i="11"/>
  <c r="D8" i="7" s="1"/>
  <c r="A13" i="7"/>
  <c r="C7" i="7"/>
  <c r="D6" i="7"/>
  <c r="D11" i="7" l="1"/>
  <c r="D12" i="7" s="1"/>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<sst xmlns="http://schemas.openxmlformats.org/spreadsheetml/2006/main" count="150" uniqueCount="84">
  <si>
    <t>femmes</t>
  </si>
  <si>
    <t>hommes</t>
  </si>
  <si>
    <t>catégorie socioprofessionnelle (CSP)</t>
  </si>
  <si>
    <t>tranche d'âge</t>
  </si>
  <si>
    <t>30 à 39 ans</t>
  </si>
  <si>
    <t>40 à 49 ans</t>
  </si>
  <si>
    <t>50 ans et plus</t>
  </si>
  <si>
    <t>moins de 30 ans</t>
  </si>
  <si>
    <t>validité du groupe (1=oui, 0=non)</t>
  </si>
  <si>
    <t>écart pondéré</t>
  </si>
  <si>
    <t>effectifs valides</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</si>
  <si>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</si>
  <si>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</si>
  <si>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</si>
  <si>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</si>
  <si>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</si>
  <si>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</si>
  <si>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</si>
  <si>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</si>
  <si>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</si>
  <si>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</si>
  <si>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</si>
  <si>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</si>
  <si>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</si>
  <si>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</si>
  <si>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</si>
  <si>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note obtenue sur 20 :</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</si>
  <si>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</si>
  <si>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</si>
  <si>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</si>
  <si>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</si>
  <si>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Indicateur 5 : nombre de salariés du sexe sous-représenté parmi les 10 plus hautes rémunérations</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</si>
  <si>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</si>
  <si>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</si>
  <si>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</si>
  <si>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</si>
  <si>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</si>
  <si>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</si>
  <si>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</si>
  <si>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</si>
  <si>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</si>
  <si>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</si>
  <si>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</si>
  <si>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</si>
  <si>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</si>
  <si>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 Seules les augmentations individuelles du salaire de base sont à prendre en compte, lorsqu'elles ne correspondent pas à des promotions.</t>
  </si>
  <si>
    <t>écart de taux d'augmen-tation</t>
  </si>
  <si>
    <t>taux d'augmentation (proportion de salariés augmentés) *</t>
  </si>
  <si>
    <t>taux de promotion (proportion de salariés promus)</t>
  </si>
  <si>
    <t>écart de taux de promotion</t>
  </si>
  <si>
    <t>3- indicateur d'écart de taux de promotions</t>
  </si>
  <si>
    <t>Indicateur 1 : écart de rémunération (%)</t>
  </si>
  <si>
    <t>Indicateur 2 : écart de taux d'augmentations individuelles (points de %)</t>
  </si>
  <si>
    <t>Indicateur 3 : écart de taux de promotion (points de %)</t>
  </si>
  <si>
    <t>1- écart de remuneration (en %)</t>
  </si>
  <si>
    <t>2- écarts d'augmentations individuelles (en points de %)</t>
  </si>
  <si>
    <t>3- écarts de promotions (en points de %)</t>
  </si>
  <si>
    <t>5- nombre de salariés du sexe sous-représenté parmi les 10 plus hautes rémunérations</t>
  </si>
  <si>
    <t>4- pourcentage de salariés ayant bénéficié d'une augmentation dans l'année suivant leur retour de congé maternité</t>
  </si>
  <si>
    <t>total</t>
  </si>
  <si>
    <t>pourcentage de salariés augmentés</t>
  </si>
  <si>
    <t>Indicateur 4 : pourcentage de salariés ayant bénéficié d'une augmentation dans l'année suivant leur retour de congé maternité (%)</t>
  </si>
  <si>
    <t>indicateur de pourcentage de salariés ayant bénéficié d'une augmentation dans l'année suivant leur retour de congé maternité (%) :</t>
  </si>
  <si>
    <t>4- pourcentage de salariés augmentés au retour d'un congé maternité (%)</t>
  </si>
  <si>
    <t>note obtenue sur 15 :</t>
  </si>
  <si>
    <t>INDEX (sur 100 points)</t>
  </si>
  <si>
    <t>Total des indicateurs calculables</t>
  </si>
  <si>
    <t xml:space="preserve">Ne pas modifier les barèmes des indicateurs. </t>
  </si>
  <si>
    <t>indicateur d'écart d'augmentations (points de %) :</t>
  </si>
  <si>
    <t>indicateur d'écart de promotions (points de %)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</si>
  <si>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</si>
  <si>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</si>
  <si>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</si>
  <si>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</si>
  <si>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</si>
  <si>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Dans ce cas, les effectifs par CSP doivent être renseignés dans les cellules grises pour le calcul des indicateurs d'augmentation et de promotion.</t>
  </si>
  <si>
    <t xml:space="preserve">Saisir vos données dans les seules cellules vertes. Ne rien saisir dans les autres cellules (sauf les cellules grises si vous utilisez une autre catégorisation que les CSP pour l'indicateur d'écart de rémunération).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</si>
  <si>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</si>
  <si>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</si>
  <si>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</si>
  <si>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de retour de congé maternité/adoption*</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</si>
  <si>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</si>
  <si>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 Les augmentations à prendre en compte sont celles qui sont intervenues soit pendant le congé maternité/adoption, soit à son retour, avant la fin de la période de référence.</t>
  </si>
  <si>
    <t>augmentés**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</si>
</sst>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1">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2" fillId="0" borderId="0" applyFont="0" applyFill="0" applyBorder="0" applyAlignment="0" applyProtection="0"/>
  </cellStyleXfs>
  <cellXfs count="102">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10" fillId="3"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10" fontId="7" fillId="0" borderId="0" xfId="0" applyNumberFormat="1" applyFont="1" applyFill="1" applyBorder="1" applyAlignment="1">
      <alignment horizontal="center" wrapText="1"/>
    </xf>
    <xf numFmtId="0" fontId="0" fillId="0" borderId="0" xfId="0" applyFill="1"/>
    <xf numFmtId="0" fontId="6" fillId="0" borderId="0" xfId="0" applyFont="1" applyFill="1" applyBorder="1" applyAlignment="1">
      <alignment horizontal="left" vertical="center" readingOrder="1"/>
    </xf>
    <xf numFmtId="164" fontId="2" fillId="8" borderId="1" xfId="0" applyNumberFormat="1" applyFont="1" applyFill="1" applyBorder="1" applyAlignment="1" applyProtection="1">
      <alignment horizontal="right" wrapText="1" indent="2" readingOrder="1"/>
      <protection locked="0"/>
    </xf>
    <xf numFmtId="10" fontId="2" fillId="0" borderId="1" xfId="0" applyNumberFormat="1" applyFont="1" applyBorder="1" applyAlignment="1">
      <alignment horizontal="right" wrapText="1" indent="2"/>
    </xf>
    <xf numFmtId="1" fontId="7" fillId="6" borderId="0" xfId="1" applyNumberFormat="1" applyFont="1" applyFill="1" applyAlignment="1">
      <alignment horizontal="right" indent="2"/>
    </xf>
    <xf numFmtId="0" fontId="15" fillId="0" borderId="0" xfId="0" applyFont="1"/>
    <xf numFmtId="10" fontId="7" fillId="6" borderId="1" xfId="0" applyNumberFormat="1" applyFont="1" applyFill="1" applyBorder="1" applyAlignment="1">
      <alignment horizontal="center" vertical="center" wrapText="1" readingOrder="1"/>
    </xf>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64" fontId="16" fillId="0" borderId="1" xfId="0" applyNumberFormat="1" applyFont="1" applyFill="1" applyBorder="1" applyAlignment="1" applyProtection="1">
      <alignment horizontal="right" vertical="center" wrapText="1" readingOrder="1"/>
      <protection locked="0"/>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0" fontId="7" fillId="6" borderId="1" xfId="0" applyNumberFormat="1" applyFont="1" applyFill="1" applyBorder="1" applyAlignment="1">
      <alignment horizontal="right" vertical="center" wrapText="1" indent="2"/>
    </xf>
    <xf numFmtId="165" fontId="0" fillId="0" borderId="0" xfId="0" applyNumberFormat="1" applyFill="1"/>
    <xf numFmtId="9" fontId="2" fillId="6" borderId="1" xfId="1" applyFont="1" applyFill="1" applyBorder="1" applyAlignment="1" applyProtection="1">
      <alignment horizontal="center" vertical="center" wrapText="1" readingOrder="1"/>
      <protection locked="0"/>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3" borderId="5" xfId="0" applyNumberFormat="1" applyFont="1" applyFill="1" applyBorder="1" applyAlignment="1">
      <alignment horizontal="right" vertical="center" wrapText="1" indent="5" readingOrder="1"/>
    </xf>
    <xf numFmtId="0" fontId="10" fillId="3"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2" fillId="10" borderId="1" xfId="0" applyFont="1" applyFill="1" applyBorder="1" applyAlignment="1" applyProtection="1">
      <alignment horizontal="center" wrapText="1" readingOrder="1"/>
      <protection locked="0"/>
    </xf>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19" fillId="0" borderId="0" xfId="0" applyFont="1" applyAlignment="1">
      <alignment horizontal="right" indent="2"/>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opLeftCell="A4" zoomScale="80" zoomScaleNormal="80" workbookViewId="0">
      <selection activeCell="G34" sqref="G34"/>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1" t="s">
        <v>43</v>
      </c>
      <c r="D1" s="1"/>
    </row>
    <row r="3" spans="1:11" ht="23.25" x14ac:dyDescent="0.35">
      <c r="A3" s="12" t="s">
        <v>72</v>
      </c>
      <c r="B3" s="81"/>
      <c r="C3" s="81"/>
      <c r="D3" s="81"/>
      <c r="E3" s="81"/>
      <c r="F3" s="81"/>
      <c r="G3" s="81"/>
      <c r="H3" s="81"/>
    </row>
    <row r="4" spans="1:11" ht="23.25" x14ac:dyDescent="0.35">
      <c r="A4" s="12" t="s">
        <v>74</v>
      </c>
      <c r="B4" s="81"/>
      <c r="C4" s="81"/>
      <c r="D4" s="81"/>
      <c r="E4" s="81"/>
      <c r="F4" s="81"/>
      <c r="G4" s="81"/>
      <c r="H4" s="81"/>
    </row>
    <row r="5" spans="1:11" ht="23.25" x14ac:dyDescent="0.35">
      <c r="A5" s="12" t="s">
        <v>73</v>
      </c>
      <c r="B5" s="81"/>
      <c r="C5" s="81"/>
      <c r="D5" s="81"/>
      <c r="E5" s="81"/>
      <c r="F5" s="81"/>
      <c r="G5" s="81"/>
      <c r="H5" s="81"/>
    </row>
    <row r="6" spans="1:11" ht="21" x14ac:dyDescent="0.35">
      <c r="A6" s="8"/>
    </row>
    <row r="7" spans="1:11" ht="21" x14ac:dyDescent="0.35">
      <c r="A7" s="49" t="s">
        <v>36</v>
      </c>
      <c r="B7" s="35"/>
      <c r="C7" s="74" t="s">
        <v>38</v>
      </c>
      <c r="D7" s="35" t="s">
        <v>78</v>
      </c>
    </row>
    <row r="8" spans="1:11" ht="44.25" customHeight="1" x14ac:dyDescent="0.25">
      <c r="A8" s="76" t="s">
        <v>37</v>
      </c>
      <c r="B8" s="77"/>
      <c r="C8" s="78">
        <v>0.05</v>
      </c>
      <c r="D8" s="87" t="s">
        <v>79</v>
      </c>
      <c r="E8" s="87"/>
      <c r="F8" s="87"/>
      <c r="G8" s="87"/>
      <c r="H8" s="87"/>
      <c r="I8" s="87"/>
      <c r="J8" s="87"/>
      <c r="K8" s="87"/>
    </row>
    <row r="10" spans="1:11" ht="45.75" customHeight="1" x14ac:dyDescent="0.25">
      <c r="A10" s="88" t="s">
        <v>2</v>
      </c>
      <c r="B10" s="88" t="s">
        <v>3</v>
      </c>
      <c r="C10" s="88" t="s">
        <v>41</v>
      </c>
      <c r="D10" s="88"/>
      <c r="E10" s="88" t="s">
        <v>42</v>
      </c>
      <c r="F10" s="88" t="s">
        <v>11</v>
      </c>
      <c r="G10" s="89" t="s">
        <v>24</v>
      </c>
      <c r="H10" s="90"/>
      <c r="I10" s="88" t="s">
        <v>8</v>
      </c>
      <c r="J10" s="88" t="s">
        <v>40</v>
      </c>
      <c r="K10" s="88" t="s">
        <v>9</v>
      </c>
    </row>
    <row r="11" spans="1:11" ht="23.25" x14ac:dyDescent="0.25">
      <c r="A11" s="88"/>
      <c r="B11" s="88"/>
      <c r="C11" s="9" t="s">
        <v>0</v>
      </c>
      <c r="D11" s="9" t="s">
        <v>1</v>
      </c>
      <c r="E11" s="88"/>
      <c r="F11" s="88"/>
      <c r="G11" s="9" t="s">
        <v>0</v>
      </c>
      <c r="H11" s="9" t="s">
        <v>1</v>
      </c>
      <c r="I11" s="88"/>
      <c r="J11" s="88"/>
      <c r="K11" s="88"/>
    </row>
    <row r="12" spans="1:11" ht="23.25" customHeight="1" x14ac:dyDescent="0.35">
      <c r="A12" s="88" t="s">
        <v>21</v>
      </c>
      <c r="B12" s="10" t="s">
        <v>7</v>
      </c>
      <c r="C12" s="19"/>
      <c r="D12" s="19"/>
      <c r="E12" s="20" t="str">
        <f>IF(AND(C12&gt;0,D12&gt;0),(D12-C12)/D12," ")</f>
        <v xml:space="preserve"> </v>
      </c>
      <c r="F12" s="20" t="str">
        <f t="shared" ref="F12" si="0">IF(ISNUMBER(E12),SIGN(E12)*MAX(0,ABS(E12)-$C$8)," ")</f>
        <v xml:space="preserve"> </v>
      </c>
      <c r="G12" s="21"/>
      <c r="H12" s="21"/>
      <c r="I12" s="22">
        <f>IF(AND(G12&gt;=3,H12&gt;=3),1,0)</f>
        <v>0</v>
      </c>
      <c r="J12" s="22">
        <f>I12*SUM(G12:H12)</f>
        <v>0</v>
      </c>
      <c r="K12" s="23">
        <f t="shared" ref="K12:K27" si="1">IF(I12=1,F12*J12/J$28,0)</f>
        <v>0</v>
      </c>
    </row>
    <row r="13" spans="1:11" ht="23.25" x14ac:dyDescent="0.35">
      <c r="A13" s="88"/>
      <c r="B13" s="10" t="s">
        <v>4</v>
      </c>
      <c r="C13" s="19"/>
      <c r="D13" s="19"/>
      <c r="E13" s="20" t="str">
        <f t="shared" ref="E13:E27" si="2">IF(AND(C13&gt;0,D13&gt;0),(D13-C13)/D13," ")</f>
        <v xml:space="preserve"> </v>
      </c>
      <c r="F13" s="20" t="str">
        <f t="shared" ref="F13:F27" si="3">IF(ISNUMBER(E13),SIGN(E13)*MAX(0,ABS(E13)-$C$8)," ")</f>
        <v xml:space="preserve"> </v>
      </c>
      <c r="G13" s="21"/>
      <c r="H13" s="21"/>
      <c r="I13" s="22">
        <f t="shared" ref="I13:I27" si="4">IF(AND(G13&gt;=3,H13&gt;=3),1,0)</f>
        <v>0</v>
      </c>
      <c r="J13" s="22">
        <f t="shared" ref="J13:J27" si="5">I13*SUM(G13:H13)</f>
        <v>0</v>
      </c>
      <c r="K13" s="23">
        <f t="shared" si="1"/>
        <v>0</v>
      </c>
    </row>
    <row r="14" spans="1:11" ht="23.25" x14ac:dyDescent="0.35">
      <c r="A14" s="88"/>
      <c r="B14" s="10" t="s">
        <v>5</v>
      </c>
      <c r="C14" s="24"/>
      <c r="D14" s="24"/>
      <c r="E14" s="20" t="str">
        <f t="shared" si="2"/>
        <v xml:space="preserve"> </v>
      </c>
      <c r="F14" s="20" t="str">
        <f t="shared" si="3"/>
        <v xml:space="preserve"> </v>
      </c>
      <c r="G14" s="21"/>
      <c r="H14" s="21"/>
      <c r="I14" s="22">
        <f t="shared" si="4"/>
        <v>0</v>
      </c>
      <c r="J14" s="22">
        <f t="shared" si="5"/>
        <v>0</v>
      </c>
      <c r="K14" s="23">
        <f t="shared" si="1"/>
        <v>0</v>
      </c>
    </row>
    <row r="15" spans="1:11" ht="23.25" x14ac:dyDescent="0.35">
      <c r="A15" s="88"/>
      <c r="B15" s="10" t="s">
        <v>6</v>
      </c>
      <c r="C15" s="24"/>
      <c r="D15" s="24"/>
      <c r="E15" s="20" t="str">
        <f t="shared" si="2"/>
        <v xml:space="preserve"> </v>
      </c>
      <c r="F15" s="20" t="str">
        <f t="shared" si="3"/>
        <v xml:space="preserve"> </v>
      </c>
      <c r="G15" s="21"/>
      <c r="H15" s="21"/>
      <c r="I15" s="22">
        <f t="shared" si="4"/>
        <v>0</v>
      </c>
      <c r="J15" s="22">
        <f t="shared" si="5"/>
        <v>0</v>
      </c>
      <c r="K15" s="23">
        <f t="shared" si="1"/>
        <v>0</v>
      </c>
    </row>
    <row r="16" spans="1:11" ht="23.25" customHeight="1" x14ac:dyDescent="0.35">
      <c r="A16" s="88" t="s">
        <v>20</v>
      </c>
      <c r="B16" s="10" t="s">
        <v>7</v>
      </c>
      <c r="C16" s="19"/>
      <c r="D16" s="19"/>
      <c r="E16" s="20" t="str">
        <f t="shared" si="2"/>
        <v xml:space="preserve"> </v>
      </c>
      <c r="F16" s="20" t="str">
        <f t="shared" si="3"/>
        <v xml:space="preserve"> </v>
      </c>
      <c r="G16" s="21"/>
      <c r="H16" s="21"/>
      <c r="I16" s="22">
        <f t="shared" si="4"/>
        <v>0</v>
      </c>
      <c r="J16" s="22">
        <f t="shared" si="5"/>
        <v>0</v>
      </c>
      <c r="K16" s="23">
        <f t="shared" si="1"/>
        <v>0</v>
      </c>
    </row>
    <row r="17" spans="1:11" ht="23.25" x14ac:dyDescent="0.35">
      <c r="A17" s="88"/>
      <c r="B17" s="10" t="s">
        <v>4</v>
      </c>
      <c r="C17" s="19"/>
      <c r="D17" s="19"/>
      <c r="E17" s="20" t="str">
        <f t="shared" si="2"/>
        <v xml:space="preserve"> </v>
      </c>
      <c r="F17" s="20" t="str">
        <f t="shared" si="3"/>
        <v xml:space="preserve"> </v>
      </c>
      <c r="G17" s="21"/>
      <c r="H17" s="21"/>
      <c r="I17" s="22">
        <f t="shared" si="4"/>
        <v>0</v>
      </c>
      <c r="J17" s="22">
        <f t="shared" si="5"/>
        <v>0</v>
      </c>
      <c r="K17" s="23">
        <f t="shared" si="1"/>
        <v>0</v>
      </c>
    </row>
    <row r="18" spans="1:11" ht="23.25" x14ac:dyDescent="0.35">
      <c r="A18" s="88"/>
      <c r="B18" s="10" t="s">
        <v>5</v>
      </c>
      <c r="C18" s="24"/>
      <c r="D18" s="19"/>
      <c r="E18" s="20" t="str">
        <f t="shared" si="2"/>
        <v xml:space="preserve"> </v>
      </c>
      <c r="F18" s="20" t="str">
        <f t="shared" si="3"/>
        <v xml:space="preserve"> </v>
      </c>
      <c r="G18" s="21"/>
      <c r="H18" s="21"/>
      <c r="I18" s="22">
        <f t="shared" si="4"/>
        <v>0</v>
      </c>
      <c r="J18" s="22">
        <f t="shared" si="5"/>
        <v>0</v>
      </c>
      <c r="K18" s="23">
        <f t="shared" si="1"/>
        <v>0</v>
      </c>
    </row>
    <row r="19" spans="1:11" ht="23.25" x14ac:dyDescent="0.35">
      <c r="A19" s="88"/>
      <c r="B19" s="10" t="s">
        <v>6</v>
      </c>
      <c r="C19" s="24"/>
      <c r="D19" s="24"/>
      <c r="E19" s="20" t="str">
        <f t="shared" si="2"/>
        <v xml:space="preserve"> </v>
      </c>
      <c r="F19" s="20" t="str">
        <f t="shared" si="3"/>
        <v xml:space="preserve"> </v>
      </c>
      <c r="G19" s="21"/>
      <c r="H19" s="21"/>
      <c r="I19" s="22">
        <f t="shared" si="4"/>
        <v>0</v>
      </c>
      <c r="J19" s="22">
        <f t="shared" si="5"/>
        <v>0</v>
      </c>
      <c r="K19" s="23">
        <f t="shared" si="1"/>
        <v>0</v>
      </c>
    </row>
    <row r="20" spans="1:11" ht="23.25" customHeight="1" x14ac:dyDescent="0.35">
      <c r="A20" s="88" t="s">
        <v>39</v>
      </c>
      <c r="B20" s="10" t="s">
        <v>7</v>
      </c>
      <c r="C20" s="19"/>
      <c r="D20" s="19"/>
      <c r="E20" s="20" t="str">
        <f t="shared" si="2"/>
        <v xml:space="preserve"> </v>
      </c>
      <c r="F20" s="20" t="str">
        <f t="shared" si="3"/>
        <v xml:space="preserve"> </v>
      </c>
      <c r="G20" s="21"/>
      <c r="H20" s="21"/>
      <c r="I20" s="22">
        <f t="shared" si="4"/>
        <v>0</v>
      </c>
      <c r="J20" s="22">
        <f t="shared" si="5"/>
        <v>0</v>
      </c>
      <c r="K20" s="23">
        <f t="shared" si="1"/>
        <v>0</v>
      </c>
    </row>
    <row r="21" spans="1:11" ht="23.25" x14ac:dyDescent="0.35">
      <c r="A21" s="88"/>
      <c r="B21" s="10" t="s">
        <v>4</v>
      </c>
      <c r="C21" s="19"/>
      <c r="D21" s="19"/>
      <c r="E21" s="20" t="str">
        <f t="shared" si="2"/>
        <v xml:space="preserve"> </v>
      </c>
      <c r="F21" s="20" t="str">
        <f t="shared" si="3"/>
        <v xml:space="preserve"> </v>
      </c>
      <c r="G21" s="21"/>
      <c r="H21" s="21"/>
      <c r="I21" s="22">
        <f t="shared" si="4"/>
        <v>0</v>
      </c>
      <c r="J21" s="22">
        <f t="shared" si="5"/>
        <v>0</v>
      </c>
      <c r="K21" s="23">
        <f t="shared" si="1"/>
        <v>0</v>
      </c>
    </row>
    <row r="22" spans="1:11" ht="23.25" x14ac:dyDescent="0.35">
      <c r="A22" s="88"/>
      <c r="B22" s="10" t="s">
        <v>5</v>
      </c>
      <c r="C22" s="24"/>
      <c r="D22" s="24"/>
      <c r="E22" s="20" t="str">
        <f t="shared" si="2"/>
        <v xml:space="preserve"> </v>
      </c>
      <c r="F22" s="20" t="str">
        <f t="shared" si="3"/>
        <v xml:space="preserve"> </v>
      </c>
      <c r="G22" s="21"/>
      <c r="H22" s="21"/>
      <c r="I22" s="22">
        <f t="shared" si="4"/>
        <v>0</v>
      </c>
      <c r="J22" s="22">
        <f t="shared" si="5"/>
        <v>0</v>
      </c>
      <c r="K22" s="23">
        <f t="shared" si="1"/>
        <v>0</v>
      </c>
    </row>
    <row r="23" spans="1:11" ht="23.25" x14ac:dyDescent="0.35">
      <c r="A23" s="88"/>
      <c r="B23" s="10" t="s">
        <v>6</v>
      </c>
      <c r="C23" s="24"/>
      <c r="D23" s="24"/>
      <c r="E23" s="20" t="str">
        <f t="shared" si="2"/>
        <v xml:space="preserve"> </v>
      </c>
      <c r="F23" s="20" t="str">
        <f t="shared" si="3"/>
        <v xml:space="preserve"> </v>
      </c>
      <c r="G23" s="21"/>
      <c r="H23" s="21"/>
      <c r="I23" s="22">
        <f t="shared" si="4"/>
        <v>0</v>
      </c>
      <c r="J23" s="22">
        <f t="shared" si="5"/>
        <v>0</v>
      </c>
      <c r="K23" s="23">
        <f t="shared" si="1"/>
        <v>0</v>
      </c>
    </row>
    <row r="24" spans="1:11" ht="23.25" customHeight="1" x14ac:dyDescent="0.35">
      <c r="A24" s="88" t="s">
        <v>13</v>
      </c>
      <c r="B24" s="10" t="s">
        <v>7</v>
      </c>
      <c r="C24" s="19"/>
      <c r="D24" s="19"/>
      <c r="E24" s="20" t="str">
        <f t="shared" si="2"/>
        <v xml:space="preserve"> </v>
      </c>
      <c r="F24" s="20" t="str">
        <f t="shared" si="3"/>
        <v xml:space="preserve"> </v>
      </c>
      <c r="G24" s="21"/>
      <c r="H24" s="21"/>
      <c r="I24" s="22">
        <f t="shared" si="4"/>
        <v>0</v>
      </c>
      <c r="J24" s="22">
        <f t="shared" si="5"/>
        <v>0</v>
      </c>
      <c r="K24" s="23">
        <f t="shared" si="1"/>
        <v>0</v>
      </c>
    </row>
    <row r="25" spans="1:11" ht="23.25" x14ac:dyDescent="0.35">
      <c r="A25" s="88"/>
      <c r="B25" s="10" t="s">
        <v>4</v>
      </c>
      <c r="C25" s="19"/>
      <c r="D25" s="19"/>
      <c r="E25" s="20" t="str">
        <f t="shared" si="2"/>
        <v xml:space="preserve"> </v>
      </c>
      <c r="F25" s="20" t="str">
        <f t="shared" si="3"/>
        <v xml:space="preserve"> </v>
      </c>
      <c r="G25" s="21"/>
      <c r="H25" s="21"/>
      <c r="I25" s="22">
        <f t="shared" si="4"/>
        <v>0</v>
      </c>
      <c r="J25" s="22">
        <f t="shared" si="5"/>
        <v>0</v>
      </c>
      <c r="K25" s="23">
        <f t="shared" si="1"/>
        <v>0</v>
      </c>
    </row>
    <row r="26" spans="1:11" ht="23.25" x14ac:dyDescent="0.35">
      <c r="A26" s="88"/>
      <c r="B26" s="10" t="s">
        <v>5</v>
      </c>
      <c r="C26" s="24"/>
      <c r="D26" s="24"/>
      <c r="E26" s="20" t="str">
        <f t="shared" si="2"/>
        <v xml:space="preserve"> </v>
      </c>
      <c r="F26" s="20" t="str">
        <f t="shared" si="3"/>
        <v xml:space="preserve"> </v>
      </c>
      <c r="G26" s="21"/>
      <c r="H26" s="21"/>
      <c r="I26" s="22">
        <f t="shared" si="4"/>
        <v>0</v>
      </c>
      <c r="J26" s="22">
        <f t="shared" si="5"/>
        <v>0</v>
      </c>
      <c r="K26" s="23">
        <f t="shared" si="1"/>
        <v>0</v>
      </c>
    </row>
    <row r="27" spans="1:11" ht="23.25" x14ac:dyDescent="0.35">
      <c r="A27" s="88"/>
      <c r="B27" s="10" t="s">
        <v>6</v>
      </c>
      <c r="C27" s="24"/>
      <c r="D27" s="24"/>
      <c r="E27" s="20" t="str">
        <f t="shared" si="2"/>
        <v xml:space="preserve"> </v>
      </c>
      <c r="F27" s="20" t="str">
        <f t="shared" si="3"/>
        <v xml:space="preserve"> </v>
      </c>
      <c r="G27" s="21"/>
      <c r="H27" s="21"/>
      <c r="I27" s="22">
        <f t="shared" si="4"/>
        <v>0</v>
      </c>
      <c r="J27" s="22">
        <f t="shared" si="5"/>
        <v>0</v>
      </c>
      <c r="K27" s="23">
        <f t="shared" si="1"/>
        <v>0</v>
      </c>
    </row>
    <row r="28" spans="1:11" ht="36.75" customHeight="1" x14ac:dyDescent="0.25">
      <c r="A28" s="91" t="s">
        <v>29</v>
      </c>
      <c r="B28" s="91"/>
      <c r="C28" s="37" t="e">
        <f>SUMPRODUCT(C12:C27,G12:G27)/SUM(G12:G27)</f>
        <v>#DIV/0!</v>
      </c>
      <c r="D28" s="37" t="e">
        <f>SUMPRODUCT(D12:D27,H12:H27)/SUM(H12:H27)</f>
        <v>#DIV/0!</v>
      </c>
      <c r="E28" s="38" t="e">
        <f>IF(AND(C28&gt;0,D28&gt;0),(D28-C28)/D28," ")</f>
        <v>#DIV/0!</v>
      </c>
      <c r="F28" s="39"/>
      <c r="G28" s="85">
        <f>SUM(G12:H27)</f>
        <v>0</v>
      </c>
      <c r="H28" s="86"/>
      <c r="I28" s="39"/>
      <c r="J28" s="39">
        <f>SUM(J12:J27)</f>
        <v>0</v>
      </c>
      <c r="K28" s="36">
        <f>SUM(K12:K27)</f>
        <v>0</v>
      </c>
    </row>
    <row r="30" spans="1:11" s="81" customFormat="1" ht="23.25" x14ac:dyDescent="0.35">
      <c r="A30" s="82" t="s">
        <v>77</v>
      </c>
      <c r="B30" s="82"/>
      <c r="C30" s="82"/>
      <c r="H30" s="82"/>
    </row>
    <row r="31" spans="1:11" s="81" customFormat="1" ht="23.25" x14ac:dyDescent="0.35">
      <c r="A31" s="82" t="s">
        <v>75</v>
      </c>
      <c r="H31" s="82"/>
    </row>
    <row r="32" spans="1:11" ht="23.25" x14ac:dyDescent="0.35">
      <c r="A32" s="12" t="s">
        <v>19</v>
      </c>
      <c r="B32" s="5"/>
      <c r="D32" s="45" t="str">
        <f>IF(G28&gt;0,IF(J28&gt;=40%*G28,1,0),"#N/A")</f>
        <v>#N/A</v>
      </c>
      <c r="E32" s="13" t="str">
        <f>IF(D32=1,"Les effectifs valides représentent plus de 40 % des effectifs totaux.",IF(D32=0,"Les effectifs valides représentent moins de 40 % des effectifs totaux."," "))</f>
        <v xml:space="preserve"> </v>
      </c>
      <c r="H32" s="5"/>
    </row>
    <row r="33" spans="1:8" ht="23.25" x14ac:dyDescent="0.35">
      <c r="A33" s="12" t="s">
        <v>17</v>
      </c>
      <c r="B33" s="5"/>
      <c r="D33" s="15" t="str">
        <f>IF(D32=1,ABS(ROUND(100*K28,1)),IF(D32=0,"INCALCULABLE","#N/A"))</f>
        <v>#N/A</v>
      </c>
      <c r="E33" s="13" t="str">
        <f>IF(AND(K28&gt;0,D32=1),"Un écart de rémunération est constaté en faveur des hommes.",IF(AND(K28&lt;0,D32=1),"Un écart de rémunération est constaté en faveur des femmes."," "))</f>
        <v xml:space="preserve"> </v>
      </c>
      <c r="H33" s="5"/>
    </row>
    <row r="34" spans="1:8" ht="23.25" x14ac:dyDescent="0.35">
      <c r="A34" s="12" t="s">
        <v>18</v>
      </c>
      <c r="B34" s="5"/>
      <c r="D34" s="18" t="e">
        <f>VLOOKUP(D33,barèmes!B5:C26,2)</f>
        <v>#N/A</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zoomScale="80" zoomScaleNormal="80" workbookViewId="0">
      <selection activeCell="E28" sqref="E28"/>
    </sheetView>
  </sheetViews>
  <sheetFormatPr baseColWidth="10" defaultRowHeight="15" x14ac:dyDescent="0.25"/>
  <cols>
    <col min="1" max="1" width="59.7109375" customWidth="1"/>
    <col min="2" max="2" width="19.42578125" customWidth="1"/>
    <col min="3" max="3" width="17.710937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44</v>
      </c>
      <c r="C1" s="1"/>
    </row>
    <row r="3" spans="1:9" s="81" customFormat="1" ht="21" x14ac:dyDescent="0.35">
      <c r="A3" s="83" t="s">
        <v>76</v>
      </c>
    </row>
    <row r="4" spans="1:9" s="81" customFormat="1" ht="21" x14ac:dyDescent="0.35">
      <c r="A4" s="83" t="s">
        <v>74</v>
      </c>
    </row>
    <row r="5" spans="1:9" s="81" customFormat="1" ht="21" x14ac:dyDescent="0.35">
      <c r="A5" s="83" t="s">
        <v>71</v>
      </c>
    </row>
    <row r="7" spans="1:9" ht="74.25" customHeight="1" x14ac:dyDescent="0.25">
      <c r="A7" s="88" t="s">
        <v>2</v>
      </c>
      <c r="B7" s="88" t="s">
        <v>47</v>
      </c>
      <c r="C7" s="88"/>
      <c r="D7" s="88" t="s">
        <v>46</v>
      </c>
      <c r="E7" s="89" t="s">
        <v>24</v>
      </c>
      <c r="F7" s="90"/>
      <c r="G7" s="88" t="s">
        <v>8</v>
      </c>
      <c r="H7" s="88" t="s">
        <v>10</v>
      </c>
      <c r="I7" s="88" t="s">
        <v>9</v>
      </c>
    </row>
    <row r="8" spans="1:9" ht="23.25" x14ac:dyDescent="0.25">
      <c r="A8" s="88"/>
      <c r="B8" s="9" t="s">
        <v>0</v>
      </c>
      <c r="C8" s="9" t="s">
        <v>1</v>
      </c>
      <c r="D8" s="88"/>
      <c r="E8" s="9" t="s">
        <v>0</v>
      </c>
      <c r="F8" s="9" t="s">
        <v>1</v>
      </c>
      <c r="G8" s="88"/>
      <c r="H8" s="88"/>
      <c r="I8" s="88"/>
    </row>
    <row r="9" spans="1:9" ht="23.25" customHeight="1" x14ac:dyDescent="0.35">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35">
      <c r="A10" s="9" t="s">
        <v>20</v>
      </c>
      <c r="B10" s="32"/>
      <c r="C10" s="32"/>
      <c r="D10" s="20">
        <f t="shared" ref="D10:D12" si="0">IF(AND(C10&gt;=0,B10&gt;=0),C10-B10," ")</f>
        <v>0</v>
      </c>
      <c r="E10" s="75">
        <f>SUM('1- écart rémunération'!G16:G19)</f>
        <v>0</v>
      </c>
      <c r="F10" s="75">
        <f>SUM('1- écart rémunération'!H16:H19)</f>
        <v>0</v>
      </c>
      <c r="G10" s="22">
        <f t="shared" ref="G10:G12" si="1">IF(AND(E10&gt;=10,F10&gt;=10),1,0)</f>
        <v>0</v>
      </c>
      <c r="H10" s="22">
        <f t="shared" ref="H10:H12" si="2">G10*SUM(E10:F10)</f>
        <v>0</v>
      </c>
      <c r="I10" s="33">
        <f t="shared" ref="I10:I12" si="3">IF(G10=1,D10*H10/H$13,0)</f>
        <v>0</v>
      </c>
    </row>
    <row r="11" spans="1:9" ht="23.25" customHeight="1" x14ac:dyDescent="0.35">
      <c r="A11" s="9" t="s">
        <v>39</v>
      </c>
      <c r="B11" s="32"/>
      <c r="C11" s="32"/>
      <c r="D11" s="20">
        <f t="shared" si="0"/>
        <v>0</v>
      </c>
      <c r="E11" s="75">
        <f>SUM('1- écart rémunération'!G20:G23)</f>
        <v>0</v>
      </c>
      <c r="F11" s="75">
        <f>SUM('1- écart rémunération'!H20:H23)</f>
        <v>0</v>
      </c>
      <c r="G11" s="22">
        <f t="shared" si="1"/>
        <v>0</v>
      </c>
      <c r="H11" s="22">
        <f t="shared" si="2"/>
        <v>0</v>
      </c>
      <c r="I11" s="33">
        <f>IF(G11=1,D11*H11/H$13,0)</f>
        <v>0</v>
      </c>
    </row>
    <row r="12" spans="1:9" ht="23.25" customHeight="1" x14ac:dyDescent="0.35">
      <c r="A12" s="9" t="s">
        <v>13</v>
      </c>
      <c r="B12" s="32"/>
      <c r="C12" s="32"/>
      <c r="D12" s="20">
        <f t="shared" si="0"/>
        <v>0</v>
      </c>
      <c r="E12" s="75">
        <f>SUM('1- écart rémunération'!G24:G27)</f>
        <v>0</v>
      </c>
      <c r="F12" s="75">
        <f>SUM('1- écart rémunération'!H24:H27)</f>
        <v>0</v>
      </c>
      <c r="G12" s="22">
        <f t="shared" si="1"/>
        <v>0</v>
      </c>
      <c r="H12" s="22">
        <f t="shared" si="2"/>
        <v>0</v>
      </c>
      <c r="I12" s="33">
        <f t="shared" si="3"/>
        <v>0</v>
      </c>
    </row>
    <row r="13" spans="1:9" ht="34.5" customHeight="1" x14ac:dyDescent="0.25">
      <c r="A13" s="40" t="s">
        <v>29</v>
      </c>
      <c r="B13" s="41" t="e">
        <f>SUMPRODUCT(B9:B12,E9:E12)/SUM(E9:E12)</f>
        <v>#DIV/0!</v>
      </c>
      <c r="C13" s="41" t="e">
        <f>SUMPRODUCT(C9:C12,F9:F12)/SUM(F9:F12)</f>
        <v>#DIV/0!</v>
      </c>
      <c r="D13" s="38" t="e">
        <f>IF(AND(C13&gt;=0,B13&gt;=0),C13-B13," ")</f>
        <v>#DIV/0!</v>
      </c>
      <c r="E13" s="85">
        <f>SUM(E9:F12)</f>
        <v>0</v>
      </c>
      <c r="F13" s="86"/>
      <c r="G13" s="39"/>
      <c r="H13" s="39">
        <f>SUM(H9:H12)</f>
        <v>0</v>
      </c>
      <c r="I13" s="46">
        <f>SUM(I9:I12)</f>
        <v>0</v>
      </c>
    </row>
    <row r="14" spans="1:9" s="30" customFormat="1" ht="23.25" customHeight="1" x14ac:dyDescent="0.35">
      <c r="A14" s="31" t="s">
        <v>45</v>
      </c>
      <c r="B14" s="26"/>
      <c r="C14" s="26"/>
      <c r="D14" s="27"/>
      <c r="E14" s="28"/>
      <c r="F14" s="28"/>
      <c r="G14" s="28"/>
      <c r="H14" s="28"/>
      <c r="I14" s="29"/>
    </row>
    <row r="16" spans="1:9" ht="23.25" x14ac:dyDescent="0.35">
      <c r="A16" s="12" t="s">
        <v>19</v>
      </c>
      <c r="C16" s="45" t="e">
        <f>IF(AND(H13&gt;=40%*E13,OR(B13&gt;0,C13&gt;0)),1,0)</f>
        <v>#DIV/0!</v>
      </c>
      <c r="D16" s="35" t="e">
        <f>IF(C16=1,"Il y a eu des augmentations et les effectifs valides représentent plus de 40 % des effectifs totaux.",IF(OR(B13&gt;0,C13&gt;0),"Les effectifs valides représentent moins de 40 % des effectifs totaux.","Il n'y a pas eu d'augmentations dans l'entreprise."))</f>
        <v>#DIV/0!</v>
      </c>
      <c r="F16" s="5"/>
    </row>
    <row r="17" spans="1:6" ht="23.25" x14ac:dyDescent="0.35">
      <c r="A17" s="12" t="s">
        <v>68</v>
      </c>
      <c r="C17" s="15" t="e">
        <f>IF(C16=1,ABS(ROUND(100*I13,1)),"INCALCULABLE")</f>
        <v>#DIV/0!</v>
      </c>
      <c r="D17" s="35" t="e">
        <f>IF(AND(I13&gt;=0.05%,C16=1),"Un écart d'augmentations est constaté en faveur des hommes.",IF(AND(I13&lt;=-0.05%,C16=1),"Un écart d'augmentations est constaté en faveur des femmes."," "))</f>
        <v>#DIV/0!</v>
      </c>
      <c r="F17" s="5"/>
    </row>
    <row r="18" spans="1:6" ht="23.25" x14ac:dyDescent="0.35">
      <c r="A18" s="12" t="s">
        <v>26</v>
      </c>
      <c r="C18" s="18" t="e">
        <f>IF('1- écart rémunération'!D32=1,IF(AND('1- écart rémunération'!D34&lt;MAX(barèmes!C5:C26), SIGN(I13)=-SIGN('1- écart rémunération'!K28)),MAX(barèmes!F5:F8),VLOOKUP(C17,barèmes!E5:F8,2)),VLOOKUP(C17,barèmes!E5:F8,2))</f>
        <v>#DIV/0!</v>
      </c>
      <c r="D18" s="35" t="str">
        <f>IF('1- écart rémunération'!D32=1,IF(AND('1- écart rémunération'!D34&lt;MAX(barèmes!C5:C26), SIGN(I13)=-SIGN('1- écart rémunération'!K28),C17&gt;=0.1),"L'écart d'augmentations réduit l'écart de rémunération. Tous les points sont accordés."," ")," ")</f>
        <v xml:space="preserve"> </v>
      </c>
      <c r="F18" s="5"/>
    </row>
  </sheetData>
  <mergeCells count="8">
    <mergeCell ref="E13:F13"/>
    <mergeCell ref="E7:F7"/>
    <mergeCell ref="G7:G8"/>
    <mergeCell ref="H7:H8"/>
    <mergeCell ref="I7:I8"/>
    <mergeCell ref="A7:A8"/>
    <mergeCell ref="B7:C7"/>
    <mergeCell ref="D7:D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80" zoomScaleNormal="80" workbookViewId="0">
      <selection activeCell="G23" sqref="G23"/>
    </sheetView>
  </sheetViews>
  <sheetFormatPr baseColWidth="10" defaultRowHeight="15" x14ac:dyDescent="0.25"/>
  <cols>
    <col min="1" max="1" width="55" customWidth="1"/>
    <col min="2" max="2" width="19.42578125" customWidth="1"/>
    <col min="3" max="3" width="19.28515625" customWidth="1"/>
    <col min="4" max="4" width="21.140625" customWidth="1"/>
    <col min="5" max="6" width="16.85546875" customWidth="1"/>
    <col min="7" max="7" width="22.140625" customWidth="1"/>
    <col min="8" max="8" width="14.7109375" customWidth="1"/>
    <col min="9" max="9" width="17.140625" customWidth="1"/>
    <col min="10" max="10" width="9.5703125" customWidth="1"/>
  </cols>
  <sheetData>
    <row r="1" spans="1:9" ht="33.75" x14ac:dyDescent="0.25">
      <c r="A1" s="11" t="s">
        <v>50</v>
      </c>
      <c r="C1" s="1"/>
    </row>
    <row r="3" spans="1:9" s="81" customFormat="1" ht="21" x14ac:dyDescent="0.35">
      <c r="A3" s="83" t="s">
        <v>76</v>
      </c>
    </row>
    <row r="4" spans="1:9" s="81" customFormat="1" ht="21" x14ac:dyDescent="0.35">
      <c r="A4" s="83" t="s">
        <v>74</v>
      </c>
    </row>
    <row r="5" spans="1:9" s="81" customFormat="1" ht="21" x14ac:dyDescent="0.35">
      <c r="A5" s="83" t="s">
        <v>71</v>
      </c>
    </row>
    <row r="7" spans="1:9" ht="74.25" customHeight="1" x14ac:dyDescent="0.25">
      <c r="A7" s="88" t="s">
        <v>2</v>
      </c>
      <c r="B7" s="88" t="s">
        <v>48</v>
      </c>
      <c r="C7" s="88"/>
      <c r="D7" s="88" t="s">
        <v>49</v>
      </c>
      <c r="E7" s="89" t="s">
        <v>24</v>
      </c>
      <c r="F7" s="90"/>
      <c r="G7" s="88" t="s">
        <v>8</v>
      </c>
      <c r="H7" s="88" t="s">
        <v>10</v>
      </c>
      <c r="I7" s="88" t="s">
        <v>9</v>
      </c>
    </row>
    <row r="8" spans="1:9" ht="23.25" x14ac:dyDescent="0.25">
      <c r="A8" s="88"/>
      <c r="B8" s="9" t="s">
        <v>0</v>
      </c>
      <c r="C8" s="9" t="s">
        <v>1</v>
      </c>
      <c r="D8" s="88"/>
      <c r="E8" s="9" t="s">
        <v>0</v>
      </c>
      <c r="F8" s="9" t="s">
        <v>1</v>
      </c>
      <c r="G8" s="88"/>
      <c r="H8" s="88"/>
      <c r="I8" s="88"/>
    </row>
    <row r="9" spans="1:9" ht="23.25" customHeight="1" x14ac:dyDescent="0.35">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35">
      <c r="A10" s="9" t="s">
        <v>20</v>
      </c>
      <c r="B10" s="32"/>
      <c r="C10" s="32"/>
      <c r="D10" s="20">
        <f t="shared" ref="D10:D12" si="0">IF(AND(C10&gt;=0,B10&gt;=0),C10-B10," ")</f>
        <v>0</v>
      </c>
      <c r="E10" s="75">
        <f>SUM('1- écart rémunération'!G16:G19)</f>
        <v>0</v>
      </c>
      <c r="F10" s="75">
        <f>SUM('1- écart rémunération'!H16:H19)</f>
        <v>0</v>
      </c>
      <c r="G10" s="22">
        <f t="shared" ref="G10:G12" si="1">IF(AND(E10&gt;=10,F10&gt;=10),1,0)</f>
        <v>0</v>
      </c>
      <c r="H10" s="22">
        <f t="shared" ref="H10:H12" si="2">G10*SUM(E10:F10)</f>
        <v>0</v>
      </c>
      <c r="I10" s="33">
        <f>IF(G10=1,D10*H10/H$13,0)</f>
        <v>0</v>
      </c>
    </row>
    <row r="11" spans="1:9" ht="23.25" customHeight="1" x14ac:dyDescent="0.35">
      <c r="A11" s="9" t="s">
        <v>39</v>
      </c>
      <c r="B11" s="32"/>
      <c r="C11" s="32"/>
      <c r="D11" s="20">
        <f t="shared" si="0"/>
        <v>0</v>
      </c>
      <c r="E11" s="75">
        <f>SUM('1- écart rémunération'!G20:G23)</f>
        <v>0</v>
      </c>
      <c r="F11" s="75">
        <f>SUM('1- écart rémunération'!H20:H23)</f>
        <v>0</v>
      </c>
      <c r="G11" s="22">
        <f t="shared" si="1"/>
        <v>0</v>
      </c>
      <c r="H11" s="22">
        <f t="shared" si="2"/>
        <v>0</v>
      </c>
      <c r="I11" s="33">
        <f>IF(G11=1,D11*H11/H$13,0)</f>
        <v>0</v>
      </c>
    </row>
    <row r="12" spans="1:9" ht="23.25" customHeight="1" x14ac:dyDescent="0.35">
      <c r="A12" s="9" t="s">
        <v>13</v>
      </c>
      <c r="B12" s="32"/>
      <c r="C12" s="32"/>
      <c r="D12" s="20">
        <f t="shared" si="0"/>
        <v>0</v>
      </c>
      <c r="E12" s="75">
        <f>SUM('1- écart rémunération'!G24:G27)</f>
        <v>0</v>
      </c>
      <c r="F12" s="75">
        <f>SUM('1- écart rémunération'!H24:H27)</f>
        <v>0</v>
      </c>
      <c r="G12" s="22">
        <f t="shared" si="1"/>
        <v>0</v>
      </c>
      <c r="H12" s="22">
        <f t="shared" si="2"/>
        <v>0</v>
      </c>
      <c r="I12" s="33">
        <f>IF(G12=1,D12*H12/H$13,0)</f>
        <v>0</v>
      </c>
    </row>
    <row r="13" spans="1:9" ht="34.5" customHeight="1" x14ac:dyDescent="0.25">
      <c r="A13" s="40" t="s">
        <v>29</v>
      </c>
      <c r="B13" s="41" t="e">
        <f>SUMPRODUCT(B9:B12,E9:E12)/SUM(E9:E12)</f>
        <v>#DIV/0!</v>
      </c>
      <c r="C13" s="41" t="e">
        <f>SUMPRODUCT(C9:C12,F9:F12)/SUM(F9:F12)</f>
        <v>#DIV/0!</v>
      </c>
      <c r="D13" s="38" t="e">
        <f>IF(AND(C13&gt;=0,B13&gt;=0),C13-B13," ")</f>
        <v>#DIV/0!</v>
      </c>
      <c r="E13" s="85">
        <f>SUM(E9:F12)</f>
        <v>0</v>
      </c>
      <c r="F13" s="86"/>
      <c r="G13" s="39"/>
      <c r="H13" s="39">
        <f>SUM(H9:H12)</f>
        <v>0</v>
      </c>
      <c r="I13" s="46">
        <f>SUM(I9:I12)</f>
        <v>0</v>
      </c>
    </row>
    <row r="14" spans="1:9" s="30" customFormat="1" ht="23.25" customHeight="1" x14ac:dyDescent="0.35">
      <c r="A14" s="31"/>
      <c r="B14" s="26"/>
      <c r="C14" s="26"/>
      <c r="D14" s="27"/>
      <c r="E14" s="28"/>
      <c r="F14" s="28"/>
      <c r="G14" s="28"/>
      <c r="H14" s="28"/>
      <c r="I14" s="29"/>
    </row>
    <row r="16" spans="1:9" ht="23.25" x14ac:dyDescent="0.35">
      <c r="A16" s="12" t="s">
        <v>19</v>
      </c>
      <c r="C16" s="45" t="e">
        <f>IF(AND(H13&gt;=40%*E13,OR(B13&gt;0,C13&gt;0)),1,0)</f>
        <v>#DIV/0!</v>
      </c>
      <c r="D16" s="35" t="e">
        <f>IF(C16=1,"Il y a eu des promotions et les effectifs valides représentent plus de 40 % des effectifs totaux.",IF(OR(B13&gt;0,C13&gt;0),"Les effectifs valides représentent moins de 40 % des effectifs totaux.","Il n'y a pas eu de promotions dans l'entreprise."))</f>
        <v>#DIV/0!</v>
      </c>
      <c r="F16" s="5"/>
    </row>
    <row r="17" spans="1:6" ht="23.25" x14ac:dyDescent="0.35">
      <c r="A17" s="12" t="s">
        <v>69</v>
      </c>
      <c r="C17" s="15" t="e">
        <f>IF(C16=1,ABS(ROUND(100*I13,1)),"INCALCULABLE")</f>
        <v>#DIV/0!</v>
      </c>
      <c r="D17" s="35" t="e">
        <f>IF(AND(I13&gt;=0.05%,C16=1),"Un écart de promotions est constaté en faveur des hommes.",IF(AND(I13&lt;=-0.05%,C16=1),"Un écart de promotions est constaté en faveur des femmes."," "))</f>
        <v>#DIV/0!</v>
      </c>
      <c r="F17" s="5"/>
    </row>
    <row r="18" spans="1:6" ht="23.25" x14ac:dyDescent="0.35">
      <c r="A18" s="12" t="s">
        <v>64</v>
      </c>
      <c r="C18" s="18" t="e">
        <f>IF('1- écart rémunération'!D32=1,IF(AND('1- écart rémunération'!D34&lt;MAX(barèmes!C5:C26), SIGN(I13)=-SIGN('1- écart rémunération'!K28)),MAX(barèmes!H5:I8),VLOOKUP(C17,barèmes!H5:I8,2)),VLOOKUP(C17,barèmes!H5:I8,2))</f>
        <v>#DIV/0!</v>
      </c>
      <c r="D18" s="35" t="str">
        <f>IF('1- écart rémunération'!D32=1,IF(AND('1- écart rémunération'!D34&lt;MAX(barèmes!C5:C26), SIGN(I13)=-SIGN('1- écart rémunération'!K28),C17&gt;=0.1),"L'écart de promotions réduit l'écart de rémunération. Tous les points sont accordés."," ")," ")</f>
        <v xml:space="preserve"> </v>
      </c>
      <c r="F18" s="5"/>
    </row>
  </sheetData>
  <mergeCells count="8">
    <mergeCell ref="E13:F13"/>
    <mergeCell ref="I7:I8"/>
    <mergeCell ref="A7:A8"/>
    <mergeCell ref="B7:C7"/>
    <mergeCell ref="D7:D8"/>
    <mergeCell ref="E7:F7"/>
    <mergeCell ref="G7:G8"/>
    <mergeCell ref="H7:H8"/>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tabSelected="1" zoomScale="80" zoomScaleNormal="80" workbookViewId="0">
      <selection activeCell="J9" sqref="J9"/>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92" t="s">
        <v>58</v>
      </c>
      <c r="B1" s="93"/>
      <c r="C1" s="93"/>
      <c r="D1" s="93"/>
      <c r="E1" s="93"/>
      <c r="F1" s="93"/>
      <c r="G1" s="93"/>
      <c r="H1" s="93"/>
      <c r="I1" s="93"/>
      <c r="J1" s="93"/>
      <c r="K1" s="93"/>
      <c r="L1" s="93"/>
      <c r="M1" s="93"/>
    </row>
    <row r="3" spans="1:13" s="81" customFormat="1" ht="21" x14ac:dyDescent="0.35">
      <c r="A3" s="83" t="s">
        <v>72</v>
      </c>
    </row>
    <row r="4" spans="1:13" s="81" customFormat="1" ht="21" x14ac:dyDescent="0.35">
      <c r="A4" s="83" t="s">
        <v>74</v>
      </c>
    </row>
    <row r="6" spans="1:13" ht="74.25" customHeight="1" x14ac:dyDescent="0.25">
      <c r="A6" s="88"/>
      <c r="B6" s="88" t="s">
        <v>80</v>
      </c>
      <c r="C6" s="88"/>
      <c r="D6" s="88" t="s">
        <v>60</v>
      </c>
    </row>
    <row r="7" spans="1:13" ht="23.25" x14ac:dyDescent="0.25">
      <c r="A7" s="88"/>
      <c r="B7" s="9" t="s">
        <v>59</v>
      </c>
      <c r="C7" s="9" t="s">
        <v>83</v>
      </c>
      <c r="D7" s="88"/>
    </row>
    <row r="8" spans="1:13" ht="32.25" customHeight="1" x14ac:dyDescent="0.25">
      <c r="A8" s="40" t="s">
        <v>29</v>
      </c>
      <c r="B8" s="42"/>
      <c r="C8" s="42"/>
      <c r="D8" s="48" t="str">
        <f>IF(C12=1, IF(AND(C8&gt;=0,C8&lt;=B8),C8/B8,"ERREUR")," ")</f>
        <v xml:space="preserve"> </v>
      </c>
    </row>
    <row r="9" spans="1:13" s="30" customFormat="1" ht="128.25" customHeight="1" x14ac:dyDescent="0.35">
      <c r="A9" s="94" t="s">
        <v>81</v>
      </c>
      <c r="B9" s="95"/>
      <c r="C9" s="95"/>
      <c r="D9" s="95"/>
    </row>
    <row r="10" spans="1:13" s="30" customFormat="1" ht="49.5" customHeight="1" x14ac:dyDescent="0.25">
      <c r="A10" s="96" t="s">
        <v>82</v>
      </c>
      <c r="B10" s="97"/>
      <c r="C10" s="97"/>
      <c r="D10" s="97"/>
    </row>
    <row r="12" spans="1:13" ht="23.25" x14ac:dyDescent="0.35">
      <c r="A12" s="12" t="s">
        <v>19</v>
      </c>
      <c r="C12" s="84" t="str">
        <f>IF(ISBLANK(B8),"#N/A",IF(B8&gt;0,1,0))</f>
        <v>#N/A</v>
      </c>
      <c r="D12" s="35" t="str">
        <f>IF(C12=1,"Il y a eu au moins un retour de congé maternité avec augmentation pendant ce congé.",IF(C12=0,"Il n'y a pas eu de retour de congé maternité avec augmentation pendant ce congé."," "))</f>
        <v xml:space="preserve"> </v>
      </c>
      <c r="E12" s="5"/>
    </row>
    <row r="13" spans="1:13" ht="71.25" customHeight="1" x14ac:dyDescent="0.35">
      <c r="A13" s="98" t="s">
        <v>62</v>
      </c>
      <c r="B13" s="98"/>
      <c r="C13" s="34" t="str">
        <f>IF(C12=1,ABS(ROUND(100*D8,1)),IF(C12=0,"INCALCULABLE","#N/A"))</f>
        <v>#N/A</v>
      </c>
      <c r="D13" s="50"/>
      <c r="E13" s="35"/>
    </row>
    <row r="14" spans="1:13" ht="44.25" customHeight="1" x14ac:dyDescent="0.25">
      <c r="A14" s="51" t="s">
        <v>64</v>
      </c>
      <c r="B14" s="52"/>
      <c r="C14" s="53" t="e">
        <f>VLOOKUP(C13,barèmes!K5:L6,2)</f>
        <v>#N/A</v>
      </c>
      <c r="D14" s="87" t="e">
        <f>IF(C14=0,"Les salariés de retour de congé maternité ou d’adoption, durant lequel des augmentations sont intervenues, n’ont pas tous été augmentés. Aucun point n’est accordé.",IF(C14=MAX(barèmes!L5:L6),"Tous les salariés de retour de congé maternité ou d’adoption, durant lequel des augmentations sont intervenues, ont été augmentés. Tous les points sont accordés."," "))</f>
        <v>#N/A</v>
      </c>
      <c r="E14" s="87"/>
      <c r="F14" s="87"/>
      <c r="G14" s="87"/>
      <c r="H14" s="87"/>
      <c r="I14" s="87"/>
      <c r="J14" s="87"/>
      <c r="K14" s="87"/>
      <c r="L14" s="87"/>
      <c r="M14" s="87"/>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E20" sqref="E20"/>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1" t="s">
        <v>57</v>
      </c>
      <c r="C1" s="1"/>
      <c r="D1" s="1"/>
    </row>
    <row r="3" spans="1:5" s="81" customFormat="1" ht="21" x14ac:dyDescent="0.35">
      <c r="A3" s="83" t="s">
        <v>72</v>
      </c>
    </row>
    <row r="4" spans="1:5" s="81" customFormat="1" ht="21" x14ac:dyDescent="0.35">
      <c r="A4" s="83" t="s">
        <v>74</v>
      </c>
    </row>
    <row r="6" spans="1:5" ht="74.25" customHeight="1" x14ac:dyDescent="0.25">
      <c r="A6" s="88"/>
      <c r="B6" s="89" t="s">
        <v>27</v>
      </c>
      <c r="C6" s="99"/>
      <c r="D6" s="90"/>
      <c r="E6" s="88" t="s">
        <v>30</v>
      </c>
    </row>
    <row r="7" spans="1:5" ht="23.25" x14ac:dyDescent="0.25">
      <c r="A7" s="88"/>
      <c r="B7" s="9" t="s">
        <v>0</v>
      </c>
      <c r="C7" s="9" t="s">
        <v>1</v>
      </c>
      <c r="D7" s="9" t="s">
        <v>12</v>
      </c>
      <c r="E7" s="88"/>
    </row>
    <row r="8" spans="1:5" ht="45" customHeight="1" x14ac:dyDescent="0.25">
      <c r="A8" s="40" t="s">
        <v>29</v>
      </c>
      <c r="B8" s="42"/>
      <c r="C8" s="42"/>
      <c r="D8" s="43">
        <f>B8+C8</f>
        <v>0</v>
      </c>
      <c r="E8" s="44" t="str">
        <f>IF(D8=10,MIN(B8,C8),"TOTAL différent de 10")</f>
        <v>TOTAL différent de 10</v>
      </c>
    </row>
    <row r="9" spans="1:5" s="30" customFormat="1" ht="23.25" customHeight="1" x14ac:dyDescent="0.35">
      <c r="A9" s="31" t="s">
        <v>28</v>
      </c>
      <c r="B9" s="26"/>
      <c r="C9" s="26"/>
      <c r="D9" s="26"/>
      <c r="E9" s="27"/>
    </row>
    <row r="11" spans="1:5" ht="68.25" customHeight="1" x14ac:dyDescent="0.35">
      <c r="A11" s="98" t="s">
        <v>33</v>
      </c>
      <c r="B11" s="93"/>
      <c r="C11" s="79" t="str">
        <f>E8</f>
        <v>TOTAL différent de 10</v>
      </c>
      <c r="D11" s="35" t="str">
        <f>IF(D8=10,IF(B8&gt;C8,"Les hommes sont sous-représentés parmi les salariés les mieux rémunérés.",IF(C8&gt;B8,"Les femmes sont sous-représentées parmi les salariés les mieux rémunérés.","Les hommes et les femmes sont à parité parmi les salariés les mieux rémunérés."))," ")</f>
        <v xml:space="preserve"> </v>
      </c>
    </row>
    <row r="12" spans="1:5" ht="23.25" x14ac:dyDescent="0.35">
      <c r="A12" s="12" t="s">
        <v>32</v>
      </c>
      <c r="C12" s="80" t="e">
        <f>VLOOKUP(C11,barèmes!N5:O7,2)</f>
        <v>#N/A</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zoomScale="80" zoomScaleNormal="80" workbookViewId="0">
      <selection activeCell="D19" sqref="D19"/>
    </sheetView>
  </sheetViews>
  <sheetFormatPr baseColWidth="10" defaultRowHeight="15" x14ac:dyDescent="0.25"/>
  <cols>
    <col min="1" max="1" width="48.5703125" customWidth="1"/>
    <col min="2" max="2" width="20.85546875" customWidth="1"/>
    <col min="3" max="3" width="19.7109375" customWidth="1"/>
    <col min="4" max="4" width="21.140625" customWidth="1"/>
    <col min="5" max="5" width="27.7109375" customWidth="1"/>
    <col min="6" max="6" width="30.7109375" customWidth="1"/>
  </cols>
  <sheetData>
    <row r="1" spans="1:6" ht="35.25" x14ac:dyDescent="0.25">
      <c r="A1" s="65" t="s">
        <v>34</v>
      </c>
    </row>
    <row r="3" spans="1:6" s="81" customFormat="1" ht="23.25" x14ac:dyDescent="0.35">
      <c r="A3" s="12" t="s">
        <v>25</v>
      </c>
      <c r="B3" s="82"/>
    </row>
    <row r="5" spans="1:6" ht="59.25" customHeight="1" thickBot="1" x14ac:dyDescent="0.3">
      <c r="A5" s="7"/>
      <c r="B5" s="6" t="s">
        <v>14</v>
      </c>
      <c r="C5" s="6" t="s">
        <v>22</v>
      </c>
      <c r="D5" s="6" t="s">
        <v>35</v>
      </c>
      <c r="E5" s="6" t="s">
        <v>23</v>
      </c>
      <c r="F5" s="6" t="s">
        <v>70</v>
      </c>
    </row>
    <row r="6" spans="1:6" ht="50.1" customHeight="1" thickTop="1" thickBot="1" x14ac:dyDescent="0.3">
      <c r="A6" s="2" t="s">
        <v>54</v>
      </c>
      <c r="B6" s="54" t="str">
        <f>'1- écart rémunération'!D32</f>
        <v>#N/A</v>
      </c>
      <c r="C6" s="55" t="str">
        <f>'1- écart rémunération'!D33</f>
        <v>#N/A</v>
      </c>
      <c r="D6" s="54" t="str">
        <f>IF(B6=1,'1- écart rémunération'!D34," ")</f>
        <v xml:space="preserve"> </v>
      </c>
      <c r="E6" s="61">
        <v>40</v>
      </c>
      <c r="F6" s="61" t="e">
        <f>B6*E6</f>
        <v>#VALUE!</v>
      </c>
    </row>
    <row r="7" spans="1:6" ht="50.1" customHeight="1" thickBot="1" x14ac:dyDescent="0.3">
      <c r="A7" s="3" t="s">
        <v>55</v>
      </c>
      <c r="B7" s="56" t="e">
        <f>'2- écart augmentations'!C16</f>
        <v>#DIV/0!</v>
      </c>
      <c r="C7" s="56" t="e">
        <f>'2- écart augmentations'!C17</f>
        <v>#DIV/0!</v>
      </c>
      <c r="D7" s="56" t="e">
        <f>IF(B7=1,'2- écart augmentations'!C18," ")</f>
        <v>#DIV/0!</v>
      </c>
      <c r="E7" s="62">
        <v>20</v>
      </c>
      <c r="F7" s="62" t="e">
        <f t="shared" ref="F7:F10" si="0">B7*E7</f>
        <v>#DIV/0!</v>
      </c>
    </row>
    <row r="8" spans="1:6" ht="50.1" customHeight="1" thickBot="1" x14ac:dyDescent="0.3">
      <c r="A8" s="4" t="s">
        <v>56</v>
      </c>
      <c r="B8" s="57" t="e">
        <f>'3- écart promotions'!C16</f>
        <v>#DIV/0!</v>
      </c>
      <c r="C8" s="58" t="e">
        <f>'3- écart promotions'!C17</f>
        <v>#DIV/0!</v>
      </c>
      <c r="D8" s="57" t="e">
        <f>IF(B8=1,'3- écart promotions'!C18," ")</f>
        <v>#DIV/0!</v>
      </c>
      <c r="E8" s="63">
        <v>15</v>
      </c>
      <c r="F8" s="63" t="e">
        <f>B8*E8</f>
        <v>#DIV/0!</v>
      </c>
    </row>
    <row r="9" spans="1:6" ht="50.1" customHeight="1" thickBot="1" x14ac:dyDescent="0.3">
      <c r="A9" s="3" t="s">
        <v>63</v>
      </c>
      <c r="B9" s="56" t="str">
        <f>'4- AI maternité'!C12</f>
        <v>#N/A</v>
      </c>
      <c r="C9" s="59" t="str">
        <f>'4- AI maternité'!C13</f>
        <v>#N/A</v>
      </c>
      <c r="D9" s="59" t="str">
        <f>IF(B9=1,'4- AI maternité'!C14," ")</f>
        <v xml:space="preserve"> </v>
      </c>
      <c r="E9" s="62">
        <v>15</v>
      </c>
      <c r="F9" s="62" t="e">
        <f t="shared" si="0"/>
        <v>#VALUE!</v>
      </c>
    </row>
    <row r="10" spans="1:6" ht="60.75" customHeight="1" x14ac:dyDescent="0.25">
      <c r="A10" s="25" t="s">
        <v>57</v>
      </c>
      <c r="B10" s="60">
        <v>1</v>
      </c>
      <c r="C10" s="60" t="str">
        <f>'5- 10 + hautes rému'!C11</f>
        <v>TOTAL différent de 10</v>
      </c>
      <c r="D10" s="60" t="e">
        <f>IF(B10=1,'5- 10 + hautes rému'!C12," ")</f>
        <v>#N/A</v>
      </c>
      <c r="E10" s="64">
        <v>10</v>
      </c>
      <c r="F10" s="64">
        <f t="shared" si="0"/>
        <v>10</v>
      </c>
    </row>
    <row r="11" spans="1:6" ht="45" customHeight="1" x14ac:dyDescent="0.25">
      <c r="A11" s="66" t="s">
        <v>66</v>
      </c>
      <c r="B11" s="67"/>
      <c r="C11" s="67"/>
      <c r="D11" s="68" t="e">
        <f>SUM(D6:D10)</f>
        <v>#DIV/0!</v>
      </c>
      <c r="E11" s="69"/>
      <c r="F11" s="69" t="e">
        <f>SUM(F6:F10)</f>
        <v>#VALUE!</v>
      </c>
    </row>
    <row r="12" spans="1:6" ht="45" customHeight="1" x14ac:dyDescent="0.25">
      <c r="A12" s="70" t="s">
        <v>65</v>
      </c>
      <c r="B12" s="71"/>
      <c r="C12" s="71"/>
      <c r="D12" s="72" t="e">
        <f>IF(F11&gt;=75,D11*100/F11,"INCALCULABLE")</f>
        <v>#VALUE!</v>
      </c>
      <c r="E12" s="73"/>
      <c r="F12" s="73">
        <v>100</v>
      </c>
    </row>
    <row r="13" spans="1:6" ht="21" x14ac:dyDescent="0.35">
      <c r="A13" s="35" t="e">
        <f>IF(F11&lt;75,"L'index est incalculable car le nombre de points maximum des indicateurs calculables est inférieur à 75.",IF(AND(F11&gt;=75,F11&lt;100),"Le total des indicateurs calculables est ramené sur 100 points en appliquant la règle de la proportionnalité."," "))</f>
        <v>#VALUE!</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9"/>
  <sheetViews>
    <sheetView workbookViewId="0">
      <selection activeCell="K12" sqref="K12"/>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10" max="10" width="4.28515625" customWidth="1"/>
    <col min="11" max="12" width="15.5703125" customWidth="1"/>
    <col min="13" max="13" width="4.28515625" customWidth="1"/>
    <col min="14" max="15" width="15.5703125" customWidth="1"/>
  </cols>
  <sheetData>
    <row r="2" spans="2:15" ht="21" x14ac:dyDescent="0.35">
      <c r="B2" s="49" t="s">
        <v>67</v>
      </c>
    </row>
    <row r="3" spans="2:15" ht="81.75" customHeight="1" x14ac:dyDescent="0.25">
      <c r="B3" s="100" t="s">
        <v>51</v>
      </c>
      <c r="C3" s="100"/>
      <c r="E3" s="100" t="s">
        <v>52</v>
      </c>
      <c r="F3" s="100"/>
      <c r="H3" s="101" t="s">
        <v>53</v>
      </c>
      <c r="I3" s="101"/>
      <c r="K3" s="101" t="s">
        <v>61</v>
      </c>
      <c r="L3" s="101"/>
      <c r="N3" s="100" t="s">
        <v>31</v>
      </c>
      <c r="O3" s="100"/>
    </row>
    <row r="4" spans="2:15" x14ac:dyDescent="0.25">
      <c r="B4" t="s">
        <v>15</v>
      </c>
      <c r="C4" t="s">
        <v>16</v>
      </c>
      <c r="E4" t="s">
        <v>15</v>
      </c>
      <c r="F4" t="s">
        <v>16</v>
      </c>
      <c r="H4" s="30" t="s">
        <v>15</v>
      </c>
      <c r="I4" s="30" t="s">
        <v>16</v>
      </c>
      <c r="K4" s="30" t="s">
        <v>15</v>
      </c>
      <c r="L4" s="30" t="s">
        <v>16</v>
      </c>
      <c r="N4" t="s">
        <v>15</v>
      </c>
      <c r="O4" t="s">
        <v>16</v>
      </c>
    </row>
    <row r="5" spans="2:15" x14ac:dyDescent="0.25">
      <c r="B5" s="17">
        <v>0</v>
      </c>
      <c r="C5">
        <v>40</v>
      </c>
      <c r="E5" s="17">
        <v>0</v>
      </c>
      <c r="F5">
        <v>20</v>
      </c>
      <c r="H5" s="47">
        <v>0</v>
      </c>
      <c r="I5" s="30">
        <v>15</v>
      </c>
      <c r="K5" s="47">
        <v>0</v>
      </c>
      <c r="L5" s="30">
        <v>0</v>
      </c>
      <c r="N5" s="16">
        <v>0</v>
      </c>
      <c r="O5">
        <v>0</v>
      </c>
    </row>
    <row r="6" spans="2:15" x14ac:dyDescent="0.25">
      <c r="B6" s="17">
        <v>0.1</v>
      </c>
      <c r="C6">
        <v>39</v>
      </c>
      <c r="E6" s="17">
        <v>2.1</v>
      </c>
      <c r="F6">
        <v>10</v>
      </c>
      <c r="H6" s="47">
        <v>2.1</v>
      </c>
      <c r="I6" s="30">
        <v>10</v>
      </c>
      <c r="K6" s="47">
        <v>100</v>
      </c>
      <c r="L6" s="30">
        <v>15</v>
      </c>
      <c r="N6" s="16">
        <v>2</v>
      </c>
      <c r="O6">
        <v>5</v>
      </c>
    </row>
    <row r="7" spans="2:15" x14ac:dyDescent="0.25">
      <c r="B7" s="17">
        <f>B6+1</f>
        <v>1.1000000000000001</v>
      </c>
      <c r="C7">
        <v>38</v>
      </c>
      <c r="E7" s="17">
        <v>5.0999999999999996</v>
      </c>
      <c r="F7">
        <v>5</v>
      </c>
      <c r="H7" s="47">
        <v>5.0999999999999996</v>
      </c>
      <c r="I7" s="30">
        <v>5</v>
      </c>
      <c r="N7" s="16">
        <v>4</v>
      </c>
      <c r="O7">
        <v>10</v>
      </c>
    </row>
    <row r="8" spans="2:15" x14ac:dyDescent="0.25">
      <c r="B8" s="17">
        <f t="shared" ref="B8:B25" si="0">B7+1</f>
        <v>2.1</v>
      </c>
      <c r="C8">
        <v>37</v>
      </c>
      <c r="E8" s="17">
        <v>10.1</v>
      </c>
      <c r="F8">
        <v>0</v>
      </c>
      <c r="H8" s="47">
        <v>10.1</v>
      </c>
      <c r="I8" s="30">
        <v>0</v>
      </c>
      <c r="N8" s="16"/>
    </row>
    <row r="9" spans="2:15" x14ac:dyDescent="0.25">
      <c r="B9" s="17">
        <f t="shared" si="0"/>
        <v>3.1</v>
      </c>
      <c r="C9">
        <v>36</v>
      </c>
      <c r="E9" s="17"/>
    </row>
    <row r="10" spans="2:15" x14ac:dyDescent="0.25">
      <c r="B10" s="17">
        <f t="shared" si="0"/>
        <v>4.0999999999999996</v>
      </c>
      <c r="C10">
        <v>35</v>
      </c>
      <c r="E10" s="17"/>
    </row>
    <row r="11" spans="2:15" x14ac:dyDescent="0.25">
      <c r="B11" s="17">
        <f t="shared" si="0"/>
        <v>5.0999999999999996</v>
      </c>
      <c r="C11">
        <v>34</v>
      </c>
      <c r="E11" s="17"/>
    </row>
    <row r="12" spans="2:15" x14ac:dyDescent="0.25">
      <c r="B12" s="17">
        <f t="shared" si="0"/>
        <v>6.1</v>
      </c>
      <c r="C12">
        <v>33</v>
      </c>
      <c r="E12" s="17"/>
    </row>
    <row r="13" spans="2:15" x14ac:dyDescent="0.25">
      <c r="B13" s="17">
        <f t="shared" si="0"/>
        <v>7.1</v>
      </c>
      <c r="C13">
        <v>31</v>
      </c>
      <c r="E13" s="17"/>
    </row>
    <row r="14" spans="2:15" x14ac:dyDescent="0.25">
      <c r="B14" s="17">
        <f t="shared" si="0"/>
        <v>8.1</v>
      </c>
      <c r="C14">
        <v>29</v>
      </c>
      <c r="E14" s="17"/>
    </row>
    <row r="15" spans="2:15" x14ac:dyDescent="0.25">
      <c r="B15" s="17">
        <f t="shared" si="0"/>
        <v>9.1</v>
      </c>
      <c r="C15">
        <v>27</v>
      </c>
      <c r="E15" s="17"/>
    </row>
    <row r="16" spans="2:15" x14ac:dyDescent="0.25">
      <c r="B16" s="17">
        <f t="shared" si="0"/>
        <v>10.1</v>
      </c>
      <c r="C16">
        <v>25</v>
      </c>
      <c r="E16" s="17"/>
    </row>
    <row r="17" spans="2:5" x14ac:dyDescent="0.25">
      <c r="B17" s="17">
        <f t="shared" si="0"/>
        <v>11.1</v>
      </c>
      <c r="C17">
        <v>23</v>
      </c>
      <c r="E17" s="17"/>
    </row>
    <row r="18" spans="2:5" x14ac:dyDescent="0.25">
      <c r="B18" s="17">
        <f t="shared" si="0"/>
        <v>12.1</v>
      </c>
      <c r="C18">
        <v>21</v>
      </c>
      <c r="E18" s="17"/>
    </row>
    <row r="19" spans="2:5" x14ac:dyDescent="0.25">
      <c r="B19" s="17">
        <f t="shared" si="0"/>
        <v>13.1</v>
      </c>
      <c r="C19">
        <v>19</v>
      </c>
      <c r="E19" s="17"/>
    </row>
    <row r="20" spans="2:5" x14ac:dyDescent="0.25">
      <c r="B20" s="17">
        <f t="shared" si="0"/>
        <v>14.1</v>
      </c>
      <c r="C20">
        <v>17</v>
      </c>
      <c r="E20" s="17"/>
    </row>
    <row r="21" spans="2:5" x14ac:dyDescent="0.25">
      <c r="B21" s="17">
        <f t="shared" si="0"/>
        <v>15.1</v>
      </c>
      <c r="C21">
        <v>14</v>
      </c>
      <c r="E21" s="17"/>
    </row>
    <row r="22" spans="2:5" x14ac:dyDescent="0.25">
      <c r="B22" s="17">
        <f t="shared" si="0"/>
        <v>16.100000000000001</v>
      </c>
      <c r="C22">
        <v>11</v>
      </c>
      <c r="E22" s="17"/>
    </row>
    <row r="23" spans="2:5" x14ac:dyDescent="0.25">
      <c r="B23" s="17">
        <f t="shared" si="0"/>
        <v>17.100000000000001</v>
      </c>
      <c r="C23">
        <v>8</v>
      </c>
      <c r="E23" s="17"/>
    </row>
    <row r="24" spans="2:5" x14ac:dyDescent="0.25">
      <c r="B24" s="17">
        <f t="shared" si="0"/>
        <v>18.100000000000001</v>
      </c>
      <c r="C24">
        <v>5</v>
      </c>
      <c r="E24" s="17"/>
    </row>
    <row r="25" spans="2:5" x14ac:dyDescent="0.25">
      <c r="B25" s="17">
        <f t="shared" si="0"/>
        <v>19.100000000000001</v>
      </c>
      <c r="C25">
        <v>2</v>
      </c>
      <c r="E25" s="17"/>
    </row>
    <row r="26" spans="2:5" x14ac:dyDescent="0.25">
      <c r="B26" s="17">
        <f t="shared" ref="B26" si="1">B25+1</f>
        <v>20.100000000000001</v>
      </c>
      <c r="C26">
        <v>0</v>
      </c>
    </row>
    <row r="27" spans="2:5" x14ac:dyDescent="0.25">
      <c r="B27" s="14"/>
    </row>
    <row r="28" spans="2:5" x14ac:dyDescent="0.25">
      <c r="B28" s="14"/>
    </row>
    <row r="29" spans="2:5" x14ac:dyDescent="0.25">
      <c r="B29" s="14"/>
    </row>
  </sheetData>
  <mergeCells count="5">
    <mergeCell ref="B3:C3"/>
    <mergeCell ref="E3:F3"/>
    <mergeCell ref="H3:I3"/>
    <mergeCell ref="K3:L3"/>
    <mergeCell ref="N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 écart rémunération</vt:lpstr>
      <vt:lpstr>2- écart augmentations</vt:lpstr>
      <vt:lpstr>3- écart promotions</vt:lpstr>
      <vt:lpstr>4- AI maternité</vt:lpstr>
      <vt:lpstr>5- 10 + hautes rému</vt:lpstr>
      <vt:lpstr>index</vt:lpstr>
      <vt:lpstr>barèmes</vt:lpstr>
      <vt:lpstr>'1- écart rémunération'!Zone_d_impression</vt:lpstr>
      <vt:lpstr>'2- écart augmentations'!Zone_d_impression</vt:lpstr>
      <vt:lpstr>'3- écart promotions'!Zone_d_impression</vt:lpstr>
      <vt:lpstr>'4- AI maternité'!Zone_d_impression</vt:lpstr>
      <vt:lpstr>'5- 10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Melanie</cp:lastModifiedBy>
  <cp:lastPrinted>2018-12-21T13:20:43Z</cp:lastPrinted>
  <dcterms:created xsi:type="dcterms:W3CDTF">2018-06-27T07:13:52Z</dcterms:created>
  <dcterms:modified xsi:type="dcterms:W3CDTF">2020-02-21T07:30:34Z</dcterms:modified>
</cp:coreProperties>
</file>